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3 BIME" sheetId="1" r:id="rId1"/>
  </sheets>
  <definedNames>
    <definedName name="Excel_BuiltIn_Print_Area_1_1">"$#REF!.$A$1:$G$54"</definedName>
    <definedName name="Excel_BuiltIn_Print_Area_10">"$#REF!.$A$1:$G$54"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7" i="1"/>
  <c r="J35"/>
  <c r="I35"/>
  <c r="H35"/>
  <c r="G33"/>
  <c r="F33"/>
  <c r="J33" s="1"/>
  <c r="E33"/>
  <c r="I33" s="1"/>
  <c r="D33"/>
  <c r="H33" s="1"/>
  <c r="B33"/>
  <c r="J32"/>
  <c r="I32"/>
  <c r="H32"/>
  <c r="D32"/>
  <c r="G31"/>
  <c r="F31"/>
  <c r="J31" s="1"/>
  <c r="E31"/>
  <c r="I31" s="1"/>
  <c r="D31"/>
  <c r="H31" s="1"/>
  <c r="B31"/>
  <c r="G30"/>
  <c r="F30"/>
  <c r="J30" s="1"/>
  <c r="E30"/>
  <c r="I30" s="1"/>
  <c r="D30"/>
  <c r="H30" s="1"/>
  <c r="B30"/>
  <c r="G29"/>
  <c r="F29"/>
  <c r="J29" s="1"/>
  <c r="E29"/>
  <c r="I29" s="1"/>
  <c r="D29"/>
  <c r="H29" s="1"/>
  <c r="C29"/>
  <c r="B29"/>
  <c r="G28"/>
  <c r="F28"/>
  <c r="J28" s="1"/>
  <c r="E28"/>
  <c r="I28" s="1"/>
  <c r="B28"/>
  <c r="D28" s="1"/>
  <c r="H28" s="1"/>
  <c r="G27"/>
  <c r="F27"/>
  <c r="J27" s="1"/>
  <c r="E27"/>
  <c r="I27" s="1"/>
  <c r="B27"/>
  <c r="D27" s="1"/>
  <c r="G26"/>
  <c r="G34" s="1"/>
  <c r="G36" s="1"/>
  <c r="G38" s="1"/>
  <c r="F26"/>
  <c r="F34" s="1"/>
  <c r="E26"/>
  <c r="E34" s="1"/>
  <c r="C26"/>
  <c r="C34" s="1"/>
  <c r="C36" s="1"/>
  <c r="C38" s="1"/>
  <c r="J20"/>
  <c r="F18"/>
  <c r="D18"/>
  <c r="J18" s="1"/>
  <c r="J17" s="1"/>
  <c r="H17"/>
  <c r="F17"/>
  <c r="D17"/>
  <c r="B17"/>
  <c r="F16"/>
  <c r="F14" s="1"/>
  <c r="D16"/>
  <c r="J16" s="1"/>
  <c r="J15"/>
  <c r="H14"/>
  <c r="H19" s="1"/>
  <c r="D14"/>
  <c r="B14"/>
  <c r="J12"/>
  <c r="H11"/>
  <c r="F11"/>
  <c r="D11"/>
  <c r="J11" s="1"/>
  <c r="B11"/>
  <c r="D10"/>
  <c r="F10" s="1"/>
  <c r="F9"/>
  <c r="D9"/>
  <c r="J9" s="1"/>
  <c r="D8"/>
  <c r="F8" s="1"/>
  <c r="F6" s="1"/>
  <c r="F7"/>
  <c r="D7"/>
  <c r="J7" s="1"/>
  <c r="H6"/>
  <c r="B6"/>
  <c r="B19" s="1"/>
  <c r="B21" s="1"/>
  <c r="B23" s="1"/>
  <c r="F36" l="1"/>
  <c r="J34"/>
  <c r="H27"/>
  <c r="D26"/>
  <c r="H21"/>
  <c r="E36"/>
  <c r="I34"/>
  <c r="D19"/>
  <c r="D21" s="1"/>
  <c r="D23" s="1"/>
  <c r="F19"/>
  <c r="F21" s="1"/>
  <c r="F23" s="1"/>
  <c r="J8"/>
  <c r="J10"/>
  <c r="I26"/>
  <c r="D6"/>
  <c r="J6" s="1"/>
  <c r="J14"/>
  <c r="B26"/>
  <c r="B34" s="1"/>
  <c r="B36" s="1"/>
  <c r="B38" s="1"/>
  <c r="J26"/>
  <c r="E38" l="1"/>
  <c r="I38" s="1"/>
  <c r="I36"/>
  <c r="J21"/>
  <c r="J23" s="1"/>
  <c r="J36"/>
  <c r="H22"/>
  <c r="H23" s="1"/>
  <c r="F37" s="1"/>
  <c r="F38" s="1"/>
  <c r="J38"/>
  <c r="D34"/>
  <c r="H26"/>
  <c r="J19"/>
  <c r="D36" l="1"/>
  <c r="H34"/>
  <c r="H36" l="1"/>
  <c r="D38"/>
  <c r="H38" s="1"/>
</calcChain>
</file>

<file path=xl/sharedStrings.xml><?xml version="1.0" encoding="utf-8"?>
<sst xmlns="http://schemas.openxmlformats.org/spreadsheetml/2006/main" count="54" uniqueCount="53">
  <si>
    <t>RELATÓRIO RESUMIDO DE EXECUÇÃO ORÇAMENTÁRIA</t>
  </si>
  <si>
    <t>(Artigo 52, incisos I e II, alíneas "a" e "b", da LC. 101/00)</t>
  </si>
  <si>
    <t>Empresa Municipal de Desenvolvimento Urbano e Rural de Bauru - EMDURB</t>
  </si>
  <si>
    <t>RECEITAS</t>
  </si>
  <si>
    <t>Previsão Inicial</t>
  </si>
  <si>
    <t>Previsão atualizada</t>
  </si>
  <si>
    <t>Previstas até o Bimestre</t>
  </si>
  <si>
    <t>Realizadas até bimestre</t>
  </si>
  <si>
    <t>Saldo à realizar</t>
  </si>
  <si>
    <t>RECEITAS CORRENTES</t>
  </si>
  <si>
    <t>RECEITA TRIBUTÁRIA</t>
  </si>
  <si>
    <t>RECEITA PATRIMONIAL</t>
  </si>
  <si>
    <t>RECEITA DE SERVIÇOS</t>
  </si>
  <si>
    <t>OUTRAS RECEITAS CORRENTES</t>
  </si>
  <si>
    <t>RECEITAS DE CAPITAL</t>
  </si>
  <si>
    <t>AVALIAÇÃO DE BENS</t>
  </si>
  <si>
    <t>(-) DEDUÇÕES DA RECEITA</t>
  </si>
  <si>
    <t>RECEITAS CORRENTES - INTRA-ORÇAMENTÁRIAS</t>
  </si>
  <si>
    <t>RECEITA TRIBUTÁRIA – INTRA-ORÇAMENTÁRIAS</t>
  </si>
  <si>
    <t>RECEITA DE SERVIÇOS – INTRA-ORÇAMENTÁRIAS</t>
  </si>
  <si>
    <t>RECEITAS DE CAPITAL - INTRA-ORÇAMENTÁRIAS</t>
  </si>
  <si>
    <t>RECEITAS DE CAPITAL – INTRA-ORÇAMENTÁRIAS</t>
  </si>
  <si>
    <t>SUBTOTAL DAS RECEITAS (I)</t>
  </si>
  <si>
    <t>OPERAÇÃO DE CRÉDITO (II)</t>
  </si>
  <si>
    <t>SUBTOTAL COM FINANCIAMENTO (III)=(I+II)</t>
  </si>
  <si>
    <t>DEFICIT (IV)</t>
  </si>
  <si>
    <t>TOTAL (V)=(III+IV)</t>
  </si>
  <si>
    <t>DESPESAS</t>
  </si>
  <si>
    <t>Previsão inicial</t>
  </si>
  <si>
    <t>Créd. Adic. / anulações</t>
  </si>
  <si>
    <t>Dotação atualizada</t>
  </si>
  <si>
    <t>Empenhado</t>
  </si>
  <si>
    <t>Liquidado</t>
  </si>
  <si>
    <t>Pago</t>
  </si>
  <si>
    <t>Saldo à Empenhar</t>
  </si>
  <si>
    <t>Saldo à Liquidar</t>
  </si>
  <si>
    <t>Saldo à Pagar</t>
  </si>
  <si>
    <t>PESSOAL E ENCARGOS SOCIAIS</t>
  </si>
  <si>
    <t>DESPESAS CORRENTES</t>
  </si>
  <si>
    <t>DESPESAS DE CAPITAL</t>
  </si>
  <si>
    <t>INVESTIMENTOS</t>
  </si>
  <si>
    <t>AMORTIZAÇÃO / REFINANCIAMENTO DA DÍVIDA</t>
  </si>
  <si>
    <t>RESERVA DE CONTINGÊNCIA</t>
  </si>
  <si>
    <t>DESPESAS INTRA-ORÇAMENTÁRIAS</t>
  </si>
  <si>
    <t>SUBTOTAL DAS DESPESAS (VI)</t>
  </si>
  <si>
    <t>AMORTIZAÇÃO DA DIVIDA - REFINANC. (VII)</t>
  </si>
  <si>
    <t>SUBTOTAL COM REFINANCIAMENTO (VIII) = (VI+VII)</t>
  </si>
  <si>
    <t>SUPERÁVIT (IX)</t>
  </si>
  <si>
    <t>TOTAL (X) = (VI+VII)</t>
  </si>
  <si>
    <t>4º Bimestre 2021</t>
  </si>
  <si>
    <t>Luiz Carlos da Costa Valle                      Fábio Vieira Pinto                                                   Livia Tavares Benetti               Thaize Aparecida Martins de Abreu</t>
  </si>
  <si>
    <t>Presidente da EMDURB                Diretor Administrativo Financeiro                                                 Contadora                                Resp. Controle Interno</t>
  </si>
  <si>
    <t xml:space="preserve">                                                                                                                                         CRC 1SP268936/O-0                               Exercício 2021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</si>
</sst>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R$-416]\ #,##0.00;[Red]\-[$R$-416]\ #,##0.00"/>
  </numFmts>
  <fonts count="5"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33">
    <xf numFmtId="0" fontId="0" fillId="0" borderId="0" xfId="0"/>
    <xf numFmtId="164" fontId="2" fillId="0" borderId="1" xfId="1" applyFont="1" applyBorder="1" applyAlignment="1" applyProtection="1">
      <alignment horizontal="center" vertical="center"/>
    </xf>
    <xf numFmtId="164" fontId="1" fillId="0" borderId="1" xfId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center"/>
    </xf>
    <xf numFmtId="164" fontId="1" fillId="0" borderId="1" xfId="1" applyFont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/>
    <xf numFmtId="0" fontId="2" fillId="0" borderId="1" xfId="0" applyFont="1" applyBorder="1"/>
    <xf numFmtId="164" fontId="2" fillId="0" borderId="1" xfId="0" applyNumberFormat="1" applyFont="1" applyBorder="1" applyAlignment="1"/>
    <xf numFmtId="164" fontId="1" fillId="0" borderId="1" xfId="1" applyFont="1" applyBorder="1" applyAlignment="1" applyProtection="1">
      <alignment horizontal="right" vertical="center"/>
    </xf>
    <xf numFmtId="164" fontId="1" fillId="0" borderId="1" xfId="1" applyFont="1" applyBorder="1" applyAlignment="1" applyProtection="1">
      <alignment vertical="center"/>
    </xf>
    <xf numFmtId="164" fontId="1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1" fillId="0" borderId="1" xfId="1" applyFont="1" applyBorder="1" applyAlignment="1" applyProtection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 wrapText="1"/>
    </xf>
    <xf numFmtId="164" fontId="2" fillId="0" borderId="1" xfId="1" applyFont="1" applyBorder="1" applyAlignment="1" applyProtection="1"/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1" fillId="0" borderId="1" xfId="1" applyFont="1" applyBorder="1" applyAlignment="1" applyProtection="1"/>
    <xf numFmtId="165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0" fillId="0" borderId="0" xfId="0" applyFont="1" applyBorder="1"/>
    <xf numFmtId="0" fontId="0" fillId="0" borderId="0" xfId="0" applyAlignment="1"/>
    <xf numFmtId="0" fontId="0" fillId="0" borderId="0" xfId="0" applyBorder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workbookViewId="0">
      <pane xSplit="1" topLeftCell="B1" activePane="topRight" state="frozen"/>
      <selection pane="topRight" activeCell="M28" sqref="M28"/>
    </sheetView>
  </sheetViews>
  <sheetFormatPr defaultColWidth="8.7109375" defaultRowHeight="12.75"/>
  <cols>
    <col min="1" max="1" width="42.7109375" customWidth="1"/>
    <col min="2" max="2" width="12.5703125" customWidth="1"/>
    <col min="3" max="3" width="11.42578125" bestFit="1" customWidth="1"/>
    <col min="4" max="6" width="12.5703125" customWidth="1"/>
    <col min="7" max="7" width="12.85546875" customWidth="1"/>
    <col min="8" max="9" width="12.5703125" customWidth="1"/>
    <col min="10" max="10" width="13.7109375" customWidth="1"/>
  </cols>
  <sheetData>
    <row r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8"/>
    </row>
    <row r="3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8"/>
    </row>
    <row r="4" spans="1:10">
      <c r="A4" s="8"/>
      <c r="B4" s="8"/>
      <c r="C4" s="7" t="s">
        <v>49</v>
      </c>
      <c r="D4" s="7"/>
      <c r="E4" s="8"/>
      <c r="F4" s="8"/>
      <c r="G4" s="8"/>
      <c r="H4" s="8"/>
      <c r="I4" s="8"/>
      <c r="J4" s="8"/>
    </row>
    <row r="5" spans="1:10">
      <c r="A5" s="9" t="s">
        <v>3</v>
      </c>
      <c r="B5" s="5" t="s">
        <v>4</v>
      </c>
      <c r="C5" s="5"/>
      <c r="D5" s="5" t="s">
        <v>5</v>
      </c>
      <c r="E5" s="5"/>
      <c r="F5" s="5" t="s">
        <v>6</v>
      </c>
      <c r="G5" s="5"/>
      <c r="H5" s="5" t="s">
        <v>7</v>
      </c>
      <c r="I5" s="5"/>
      <c r="J5" s="10" t="s">
        <v>8</v>
      </c>
    </row>
    <row r="6" spans="1:10">
      <c r="A6" s="9" t="s">
        <v>9</v>
      </c>
      <c r="B6" s="4">
        <f>SUM(B7:B10)</f>
        <v>8634684</v>
      </c>
      <c r="C6" s="4"/>
      <c r="D6" s="4">
        <f>SUM(D7:D10)</f>
        <v>8634684</v>
      </c>
      <c r="E6" s="4"/>
      <c r="F6" s="4">
        <f>SUM(F7:F10)</f>
        <v>5756456</v>
      </c>
      <c r="G6" s="4"/>
      <c r="H6" s="4">
        <f>SUM(H7:H10)</f>
        <v>3851196.5900000008</v>
      </c>
      <c r="I6" s="4"/>
      <c r="J6" s="11">
        <f>H6-D6</f>
        <v>-4783487.4099999992</v>
      </c>
    </row>
    <row r="7" spans="1:10" ht="13.5" customHeight="1">
      <c r="A7" s="12" t="s">
        <v>10</v>
      </c>
      <c r="B7" s="3">
        <v>4647000</v>
      </c>
      <c r="C7" s="3"/>
      <c r="D7" s="3">
        <f>B7</f>
        <v>4647000</v>
      </c>
      <c r="E7" s="3"/>
      <c r="F7" s="3">
        <f>D7/12*8</f>
        <v>3098000</v>
      </c>
      <c r="G7" s="3"/>
      <c r="H7" s="3">
        <v>2117053.7000000002</v>
      </c>
      <c r="I7" s="3"/>
      <c r="J7" s="13">
        <f>H7-D7</f>
        <v>-2529946.2999999998</v>
      </c>
    </row>
    <row r="8" spans="1:10">
      <c r="A8" s="12" t="s">
        <v>11</v>
      </c>
      <c r="B8" s="3">
        <v>771800</v>
      </c>
      <c r="C8" s="3"/>
      <c r="D8" s="3">
        <f>B8</f>
        <v>771800</v>
      </c>
      <c r="E8" s="3"/>
      <c r="F8" s="3">
        <f>D8/12*8</f>
        <v>514533.33333333331</v>
      </c>
      <c r="G8" s="3"/>
      <c r="H8" s="3">
        <v>334755.53000000003</v>
      </c>
      <c r="I8" s="3"/>
      <c r="J8" s="13">
        <f>H8-D8</f>
        <v>-437044.47</v>
      </c>
    </row>
    <row r="9" spans="1:10">
      <c r="A9" s="12" t="s">
        <v>12</v>
      </c>
      <c r="B9" s="3">
        <v>2827684</v>
      </c>
      <c r="C9" s="3"/>
      <c r="D9" s="3">
        <f>B9</f>
        <v>2827684</v>
      </c>
      <c r="E9" s="3"/>
      <c r="F9" s="3">
        <f>D9/12*8</f>
        <v>1885122.6666666667</v>
      </c>
      <c r="G9" s="3"/>
      <c r="H9" s="3">
        <v>1123770.83</v>
      </c>
      <c r="I9" s="3"/>
      <c r="J9" s="13">
        <f>H9-D9</f>
        <v>-1703913.17</v>
      </c>
    </row>
    <row r="10" spans="1:10">
      <c r="A10" s="12" t="s">
        <v>13</v>
      </c>
      <c r="B10" s="3">
        <v>388200</v>
      </c>
      <c r="C10" s="3"/>
      <c r="D10" s="3">
        <f>B10</f>
        <v>388200</v>
      </c>
      <c r="E10" s="3"/>
      <c r="F10" s="3">
        <f>D10/12*8</f>
        <v>258800</v>
      </c>
      <c r="G10" s="3"/>
      <c r="H10" s="3">
        <v>275616.53000000003</v>
      </c>
      <c r="I10" s="3"/>
      <c r="J10" s="13">
        <f>H10-D10</f>
        <v>-112583.46999999997</v>
      </c>
    </row>
    <row r="11" spans="1:10">
      <c r="A11" s="9" t="s">
        <v>14</v>
      </c>
      <c r="B11" s="2">
        <f>SUM(B12)</f>
        <v>0</v>
      </c>
      <c r="C11" s="2"/>
      <c r="D11" s="2">
        <f>SUM(D12)</f>
        <v>0</v>
      </c>
      <c r="E11" s="2"/>
      <c r="F11" s="2">
        <f>SUM(F12)</f>
        <v>0</v>
      </c>
      <c r="G11" s="2"/>
      <c r="H11" s="2">
        <f>SUM(H12)</f>
        <v>0</v>
      </c>
      <c r="I11" s="2"/>
      <c r="J11" s="11">
        <f>D11-H11</f>
        <v>0</v>
      </c>
    </row>
    <row r="12" spans="1:10">
      <c r="A12" s="12" t="s">
        <v>15</v>
      </c>
      <c r="B12" s="1">
        <v>0</v>
      </c>
      <c r="C12" s="1"/>
      <c r="D12" s="1">
        <v>0</v>
      </c>
      <c r="E12" s="1"/>
      <c r="F12" s="1">
        <v>0</v>
      </c>
      <c r="G12" s="1"/>
      <c r="H12" s="1">
        <v>0</v>
      </c>
      <c r="I12" s="1"/>
      <c r="J12" s="13">
        <f>D12-H12</f>
        <v>0</v>
      </c>
    </row>
    <row r="13" spans="1:10">
      <c r="A13" s="9" t="s">
        <v>16</v>
      </c>
      <c r="B13" s="2">
        <v>0</v>
      </c>
      <c r="C13" s="2"/>
      <c r="D13" s="2">
        <v>0</v>
      </c>
      <c r="E13" s="2"/>
      <c r="F13" s="2">
        <v>0</v>
      </c>
      <c r="G13" s="2"/>
      <c r="H13" s="2">
        <v>0</v>
      </c>
      <c r="I13" s="2"/>
      <c r="J13" s="13">
        <v>0</v>
      </c>
    </row>
    <row r="14" spans="1:10" ht="12.75" customHeight="1">
      <c r="A14" s="9" t="s">
        <v>17</v>
      </c>
      <c r="B14" s="4">
        <f>SUM(B15:B16)</f>
        <v>57796722</v>
      </c>
      <c r="C14" s="4"/>
      <c r="D14" s="4">
        <f>SUM(D15:D16)</f>
        <v>57796722</v>
      </c>
      <c r="E14" s="4"/>
      <c r="F14" s="4">
        <f>SUM(F15:F16)</f>
        <v>38531148</v>
      </c>
      <c r="G14" s="4"/>
      <c r="H14" s="4">
        <f>SUM(H15:H16)</f>
        <v>30157248.43</v>
      </c>
      <c r="I14" s="4"/>
      <c r="J14" s="14">
        <f>H14-D14</f>
        <v>-27639473.57</v>
      </c>
    </row>
    <row r="15" spans="1:10" ht="12.75" customHeight="1">
      <c r="A15" s="12" t="s">
        <v>18</v>
      </c>
      <c r="B15" s="1">
        <v>0</v>
      </c>
      <c r="C15" s="1"/>
      <c r="D15" s="1">
        <v>0</v>
      </c>
      <c r="E15" s="1"/>
      <c r="F15" s="1">
        <v>0</v>
      </c>
      <c r="G15" s="1"/>
      <c r="H15" s="1">
        <v>0</v>
      </c>
      <c r="I15" s="1"/>
      <c r="J15" s="13">
        <f>D15-H15</f>
        <v>0</v>
      </c>
    </row>
    <row r="16" spans="1:10" ht="12.75" customHeight="1">
      <c r="A16" s="12" t="s">
        <v>19</v>
      </c>
      <c r="B16" s="1">
        <v>57796722</v>
      </c>
      <c r="C16" s="1"/>
      <c r="D16" s="1">
        <f>B16</f>
        <v>57796722</v>
      </c>
      <c r="E16" s="1"/>
      <c r="F16" s="1">
        <f>D16/12*8</f>
        <v>38531148</v>
      </c>
      <c r="G16" s="1"/>
      <c r="H16" s="1">
        <v>30157248.43</v>
      </c>
      <c r="I16" s="1"/>
      <c r="J16" s="13">
        <f>H16-D16</f>
        <v>-27639473.57</v>
      </c>
    </row>
    <row r="17" spans="1:10" ht="12.75" customHeight="1">
      <c r="A17" s="9" t="s">
        <v>20</v>
      </c>
      <c r="B17" s="2">
        <f>B18</f>
        <v>861000</v>
      </c>
      <c r="C17" s="2"/>
      <c r="D17" s="2">
        <f>D18</f>
        <v>861000</v>
      </c>
      <c r="E17" s="2"/>
      <c r="F17" s="2">
        <f>F18</f>
        <v>574000</v>
      </c>
      <c r="G17" s="2"/>
      <c r="H17" s="2">
        <f>H18</f>
        <v>581882.24</v>
      </c>
      <c r="I17" s="2"/>
      <c r="J17" s="15">
        <f>J18</f>
        <v>-279117.76</v>
      </c>
    </row>
    <row r="18" spans="1:10" ht="12.75" customHeight="1">
      <c r="A18" s="12" t="s">
        <v>21</v>
      </c>
      <c r="B18" s="1">
        <v>861000</v>
      </c>
      <c r="C18" s="1"/>
      <c r="D18" s="1">
        <f>B18</f>
        <v>861000</v>
      </c>
      <c r="E18" s="1"/>
      <c r="F18" s="1">
        <f>D18/12*8</f>
        <v>574000</v>
      </c>
      <c r="G18" s="1"/>
      <c r="H18" s="1">
        <v>581882.24</v>
      </c>
      <c r="I18" s="1"/>
      <c r="J18" s="13">
        <f>H18-D18</f>
        <v>-279117.76</v>
      </c>
    </row>
    <row r="19" spans="1:10">
      <c r="A19" s="9" t="s">
        <v>22</v>
      </c>
      <c r="B19" s="4">
        <f>SUM(B14+B6+B17)</f>
        <v>67292406</v>
      </c>
      <c r="C19" s="4"/>
      <c r="D19" s="4">
        <f>SUM(D14+D6+D17)</f>
        <v>67292406</v>
      </c>
      <c r="E19" s="4"/>
      <c r="F19" s="4">
        <f>SUM(F14+F6+F17)</f>
        <v>44861604</v>
      </c>
      <c r="G19" s="4"/>
      <c r="H19" s="4">
        <f>SUM(H14+H6+H17)</f>
        <v>34590327.260000005</v>
      </c>
      <c r="I19" s="4"/>
      <c r="J19" s="11">
        <f>H19-D19</f>
        <v>-32702078.739999995</v>
      </c>
    </row>
    <row r="20" spans="1:10">
      <c r="A20" s="12" t="s">
        <v>23</v>
      </c>
      <c r="B20" s="4">
        <v>0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11">
        <f>D20-H20</f>
        <v>0</v>
      </c>
    </row>
    <row r="21" spans="1:10">
      <c r="A21" s="9" t="s">
        <v>24</v>
      </c>
      <c r="B21" s="4">
        <f>SUM(B19:C20)</f>
        <v>67292406</v>
      </c>
      <c r="C21" s="4"/>
      <c r="D21" s="4">
        <f>SUM(D19:E20)</f>
        <v>67292406</v>
      </c>
      <c r="E21" s="4"/>
      <c r="F21" s="4">
        <f>SUM(F19:G20)</f>
        <v>44861604</v>
      </c>
      <c r="G21" s="4"/>
      <c r="H21" s="4">
        <f>SUM(H19:I20)</f>
        <v>34590327.260000005</v>
      </c>
      <c r="I21" s="4"/>
      <c r="J21" s="11">
        <f>H21-D21</f>
        <v>-32702078.739999995</v>
      </c>
    </row>
    <row r="22" spans="1:10">
      <c r="A22" s="9" t="s">
        <v>25</v>
      </c>
      <c r="B22" s="4">
        <v>0</v>
      </c>
      <c r="C22" s="4"/>
      <c r="D22" s="4">
        <v>0</v>
      </c>
      <c r="E22" s="4"/>
      <c r="F22" s="4">
        <v>0</v>
      </c>
      <c r="G22" s="4"/>
      <c r="H22" s="4">
        <f>F36-H21</f>
        <v>4745051.299999997</v>
      </c>
      <c r="I22" s="4"/>
      <c r="J22" s="16"/>
    </row>
    <row r="23" spans="1:10">
      <c r="A23" s="9" t="s">
        <v>26</v>
      </c>
      <c r="B23" s="4">
        <f>SUM(B21:C22)</f>
        <v>67292406</v>
      </c>
      <c r="C23" s="4"/>
      <c r="D23" s="4">
        <f>SUM(D21:E22)</f>
        <v>67292406</v>
      </c>
      <c r="E23" s="4"/>
      <c r="F23" s="4">
        <f>SUM(F21:G22)</f>
        <v>44861604</v>
      </c>
      <c r="G23" s="4"/>
      <c r="H23" s="4">
        <f>SUM(H21:I22)</f>
        <v>39335378.560000002</v>
      </c>
      <c r="I23" s="4"/>
      <c r="J23" s="11">
        <f>J21</f>
        <v>-32702078.739999995</v>
      </c>
    </row>
    <row r="24" spans="1:10">
      <c r="A24" s="17"/>
      <c r="B24" s="6"/>
      <c r="C24" s="6"/>
      <c r="D24" s="6"/>
      <c r="E24" s="6"/>
      <c r="F24" s="8"/>
      <c r="G24" s="8"/>
      <c r="H24" s="8"/>
      <c r="I24" s="8"/>
      <c r="J24" s="8"/>
    </row>
    <row r="25" spans="1:10" ht="22.5">
      <c r="A25" s="9" t="s">
        <v>27</v>
      </c>
      <c r="B25" s="18" t="s">
        <v>28</v>
      </c>
      <c r="C25" s="18" t="s">
        <v>29</v>
      </c>
      <c r="D25" s="18" t="s">
        <v>30</v>
      </c>
      <c r="E25" s="18" t="s">
        <v>31</v>
      </c>
      <c r="F25" s="19" t="s">
        <v>32</v>
      </c>
      <c r="G25" s="19" t="s">
        <v>33</v>
      </c>
      <c r="H25" s="19" t="s">
        <v>34</v>
      </c>
      <c r="I25" s="19" t="s">
        <v>35</v>
      </c>
      <c r="J25" s="19" t="s">
        <v>36</v>
      </c>
    </row>
    <row r="26" spans="1:10">
      <c r="A26" s="9" t="s">
        <v>27</v>
      </c>
      <c r="B26" s="20">
        <f t="shared" ref="B26:G26" si="0">B27+B28</f>
        <v>63589406</v>
      </c>
      <c r="C26" s="20">
        <f t="shared" si="0"/>
        <v>100000</v>
      </c>
      <c r="D26" s="20">
        <f t="shared" si="0"/>
        <v>63689406</v>
      </c>
      <c r="E26" s="20">
        <f t="shared" si="0"/>
        <v>49135625.439999998</v>
      </c>
      <c r="F26" s="20">
        <f t="shared" si="0"/>
        <v>37953801.789999999</v>
      </c>
      <c r="G26" s="20">
        <f t="shared" si="0"/>
        <v>29348539.920000002</v>
      </c>
      <c r="H26" s="21">
        <f t="shared" ref="H26:J36" si="1">D26-E26</f>
        <v>14553780.560000002</v>
      </c>
      <c r="I26" s="21">
        <f t="shared" si="1"/>
        <v>11181823.649999999</v>
      </c>
      <c r="J26" s="22">
        <f t="shared" si="1"/>
        <v>8605261.8699999973</v>
      </c>
    </row>
    <row r="27" spans="1:10">
      <c r="A27" s="12" t="s">
        <v>37</v>
      </c>
      <c r="B27" s="23">
        <f>31785671+12787169+266814+1000+83048</f>
        <v>44923702</v>
      </c>
      <c r="C27" s="23">
        <v>175000</v>
      </c>
      <c r="D27" s="23">
        <f>B27+C27</f>
        <v>45098702</v>
      </c>
      <c r="E27" s="23">
        <f>19391273.2+12787169+299371.25+0+0</f>
        <v>32477813.449999999</v>
      </c>
      <c r="F27" s="23">
        <f>19391273.2+7775178.74+292266.22+0+0</f>
        <v>27458718.159999996</v>
      </c>
      <c r="G27" s="23">
        <f>17001280.05+3694082.18+292266.22+0+0</f>
        <v>20987628.449999999</v>
      </c>
      <c r="H27" s="24">
        <f t="shared" si="1"/>
        <v>12620888.550000001</v>
      </c>
      <c r="I27" s="24">
        <f t="shared" si="1"/>
        <v>5019095.2900000028</v>
      </c>
      <c r="J27" s="25">
        <f t="shared" si="1"/>
        <v>6471089.7099999972</v>
      </c>
    </row>
    <row r="28" spans="1:10">
      <c r="A28" s="12" t="s">
        <v>38</v>
      </c>
      <c r="B28" s="23">
        <f>4090685+215000+11760000+1110000+960000+398019+1000+60000+20000+1000+50000</f>
        <v>18665704</v>
      </c>
      <c r="C28" s="23">
        <v>-75000</v>
      </c>
      <c r="D28" s="23">
        <f>B28+C28</f>
        <v>18590704</v>
      </c>
      <c r="E28" s="23">
        <f>3203686.41+218568.19+11805110.05+822712.66+527662.22+20207.98+380+30368.44+11978.05+0+17137.99</f>
        <v>16657811.990000002</v>
      </c>
      <c r="F28" s="23">
        <f>2572000.4+127804.35+6910361.4+466162.86+355915.91+20207.98+0+30368.44+11978.05+0+284.24</f>
        <v>10495083.630000001</v>
      </c>
      <c r="G28" s="23">
        <f>1631608.93+120104.35+5899913.83+290627.85+355817.8+20207.98+0+30368.44+11978.05+0+284.24</f>
        <v>8360911.4700000007</v>
      </c>
      <c r="H28" s="24">
        <f t="shared" si="1"/>
        <v>1932892.0099999979</v>
      </c>
      <c r="I28" s="24">
        <f t="shared" si="1"/>
        <v>6162728.3600000013</v>
      </c>
      <c r="J28" s="25">
        <f t="shared" si="1"/>
        <v>2134172.16</v>
      </c>
    </row>
    <row r="29" spans="1:10">
      <c r="A29" s="9" t="s">
        <v>39</v>
      </c>
      <c r="B29" s="26">
        <f t="shared" ref="B29:G29" si="2">B30+B31</f>
        <v>2051000</v>
      </c>
      <c r="C29" s="26">
        <f t="shared" si="2"/>
        <v>0</v>
      </c>
      <c r="D29" s="26">
        <f t="shared" si="2"/>
        <v>2051000</v>
      </c>
      <c r="E29" s="26">
        <f t="shared" si="2"/>
        <v>872817.71</v>
      </c>
      <c r="F29" s="26">
        <f t="shared" si="2"/>
        <v>646395.78</v>
      </c>
      <c r="G29" s="26">
        <f t="shared" si="2"/>
        <v>576424.11</v>
      </c>
      <c r="H29" s="21">
        <f t="shared" si="1"/>
        <v>1178182.29</v>
      </c>
      <c r="I29" s="21">
        <f t="shared" si="1"/>
        <v>226421.92999999993</v>
      </c>
      <c r="J29" s="22">
        <f t="shared" si="1"/>
        <v>69971.670000000042</v>
      </c>
    </row>
    <row r="30" spans="1:10">
      <c r="A30" s="12" t="s">
        <v>40</v>
      </c>
      <c r="B30" s="23">
        <f>200000</f>
        <v>200000</v>
      </c>
      <c r="C30" s="23">
        <v>0</v>
      </c>
      <c r="D30" s="23">
        <f>B30-C30</f>
        <v>200000</v>
      </c>
      <c r="E30" s="23">
        <f>49617.71</f>
        <v>49617.71</v>
      </c>
      <c r="F30" s="23">
        <f>48756.99</f>
        <v>48756.99</v>
      </c>
      <c r="G30" s="23">
        <f>38152.79</f>
        <v>38152.79</v>
      </c>
      <c r="H30" s="24">
        <f t="shared" si="1"/>
        <v>150382.29</v>
      </c>
      <c r="I30" s="24">
        <f t="shared" si="1"/>
        <v>860.72000000000116</v>
      </c>
      <c r="J30" s="25">
        <f t="shared" si="1"/>
        <v>10604.199999999997</v>
      </c>
    </row>
    <row r="31" spans="1:10">
      <c r="A31" s="12" t="s">
        <v>41</v>
      </c>
      <c r="B31" s="23">
        <f>1850000+1000</f>
        <v>1851000</v>
      </c>
      <c r="C31" s="23">
        <v>0</v>
      </c>
      <c r="D31" s="23">
        <f>B31-C31</f>
        <v>1851000</v>
      </c>
      <c r="E31" s="23">
        <f>823200+0</f>
        <v>823200</v>
      </c>
      <c r="F31" s="23">
        <f>597638.79+0</f>
        <v>597638.79</v>
      </c>
      <c r="G31" s="23">
        <f>538271.32+0</f>
        <v>538271.31999999995</v>
      </c>
      <c r="H31" s="24">
        <f t="shared" si="1"/>
        <v>1027800</v>
      </c>
      <c r="I31" s="24">
        <f t="shared" si="1"/>
        <v>225561.20999999996</v>
      </c>
      <c r="J31" s="25">
        <f t="shared" si="1"/>
        <v>59367.470000000088</v>
      </c>
    </row>
    <row r="32" spans="1:10">
      <c r="A32" s="9" t="s">
        <v>42</v>
      </c>
      <c r="B32" s="26">
        <v>300000</v>
      </c>
      <c r="C32" s="26">
        <v>-100000</v>
      </c>
      <c r="D32" s="26">
        <f>B32+C32</f>
        <v>200000</v>
      </c>
      <c r="E32" s="26">
        <v>0</v>
      </c>
      <c r="F32" s="26">
        <v>0</v>
      </c>
      <c r="G32" s="26">
        <v>0</v>
      </c>
      <c r="H32" s="21">
        <f t="shared" si="1"/>
        <v>200000</v>
      </c>
      <c r="I32" s="21">
        <f t="shared" si="1"/>
        <v>0</v>
      </c>
      <c r="J32" s="22">
        <f t="shared" si="1"/>
        <v>0</v>
      </c>
    </row>
    <row r="33" spans="1:10">
      <c r="A33" s="12" t="s">
        <v>43</v>
      </c>
      <c r="B33" s="23">
        <f>280000+942000+130000</f>
        <v>1352000</v>
      </c>
      <c r="C33" s="23">
        <v>0</v>
      </c>
      <c r="D33" s="23">
        <f>B33-C33</f>
        <v>1352000</v>
      </c>
      <c r="E33" s="23">
        <f>234255.55+872823.36+130000</f>
        <v>1237078.9099999999</v>
      </c>
      <c r="F33" s="23">
        <f>153298.75+581882.24+0</f>
        <v>735180.99</v>
      </c>
      <c r="G33" s="23">
        <f>116946.63+581882.24+0</f>
        <v>698828.87</v>
      </c>
      <c r="H33" s="24">
        <f t="shared" si="1"/>
        <v>114921.09000000008</v>
      </c>
      <c r="I33" s="24">
        <f t="shared" si="1"/>
        <v>501897.91999999993</v>
      </c>
      <c r="J33" s="25">
        <f t="shared" si="1"/>
        <v>36352.119999999995</v>
      </c>
    </row>
    <row r="34" spans="1:10">
      <c r="A34" s="9" t="s">
        <v>44</v>
      </c>
      <c r="B34" s="26">
        <f>SUM(B26+B29+B32+B33)</f>
        <v>67292406</v>
      </c>
      <c r="C34" s="26">
        <f>SUM(C26,C29,C32,C33)</f>
        <v>0</v>
      </c>
      <c r="D34" s="26">
        <f>SUM(D26+D29+D32+D33)</f>
        <v>67292406</v>
      </c>
      <c r="E34" s="26">
        <f>SUM(E26+E29+E32+E33)</f>
        <v>51245522.059999995</v>
      </c>
      <c r="F34" s="26">
        <f>SUM(F26+F29+F32+F33)</f>
        <v>39335378.560000002</v>
      </c>
      <c r="G34" s="26">
        <f>SUM(G26+G29+G32+G33)</f>
        <v>30623792.900000002</v>
      </c>
      <c r="H34" s="21">
        <f t="shared" si="1"/>
        <v>16046883.940000005</v>
      </c>
      <c r="I34" s="21">
        <f t="shared" si="1"/>
        <v>11910143.499999993</v>
      </c>
      <c r="J34" s="22">
        <f t="shared" si="1"/>
        <v>8711585.6600000001</v>
      </c>
    </row>
    <row r="35" spans="1:10">
      <c r="A35" s="12" t="s">
        <v>45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1">
        <f t="shared" si="1"/>
        <v>0</v>
      </c>
      <c r="I35" s="21">
        <f t="shared" si="1"/>
        <v>0</v>
      </c>
      <c r="J35" s="22">
        <f t="shared" si="1"/>
        <v>0</v>
      </c>
    </row>
    <row r="36" spans="1:10">
      <c r="A36" s="9" t="s">
        <v>46</v>
      </c>
      <c r="B36" s="26">
        <f>SUM(B34:B35)</f>
        <v>67292406</v>
      </c>
      <c r="C36" s="26">
        <f>SUM(C34,C35)</f>
        <v>0</v>
      </c>
      <c r="D36" s="26">
        <f>SUM(D34:D35)</f>
        <v>67292406</v>
      </c>
      <c r="E36" s="26">
        <f>SUM(E34:E35)</f>
        <v>51245522.059999995</v>
      </c>
      <c r="F36" s="26">
        <f>SUM(F34:F35)</f>
        <v>39335378.560000002</v>
      </c>
      <c r="G36" s="26">
        <f>SUM(G34:G35)</f>
        <v>30623792.900000002</v>
      </c>
      <c r="H36" s="21">
        <f t="shared" si="1"/>
        <v>16046883.940000005</v>
      </c>
      <c r="I36" s="21">
        <f t="shared" si="1"/>
        <v>11910143.499999993</v>
      </c>
      <c r="J36" s="22">
        <f t="shared" si="1"/>
        <v>8711585.6600000001</v>
      </c>
    </row>
    <row r="37" spans="1:10">
      <c r="A37" s="9" t="s">
        <v>47</v>
      </c>
      <c r="B37" s="23">
        <v>0</v>
      </c>
      <c r="C37" s="26">
        <v>0</v>
      </c>
      <c r="D37" s="23">
        <v>0</v>
      </c>
      <c r="E37" s="23">
        <v>0</v>
      </c>
      <c r="F37" s="23">
        <f>H23-F36</f>
        <v>0</v>
      </c>
      <c r="G37" s="23">
        <v>0</v>
      </c>
      <c r="H37" s="21">
        <f>D37-E37</f>
        <v>0</v>
      </c>
      <c r="I37" s="21">
        <v>0</v>
      </c>
      <c r="J37" s="22">
        <v>0</v>
      </c>
    </row>
    <row r="38" spans="1:10">
      <c r="A38" s="9" t="s">
        <v>48</v>
      </c>
      <c r="B38" s="26">
        <f>SUM(B36:B37)</f>
        <v>67292406</v>
      </c>
      <c r="C38" s="26">
        <f>SUM(C36,C37)</f>
        <v>0</v>
      </c>
      <c r="D38" s="26">
        <f>SUM(D36:D37)</f>
        <v>67292406</v>
      </c>
      <c r="E38" s="26">
        <f>SUM(E36:E37)</f>
        <v>51245522.059999995</v>
      </c>
      <c r="F38" s="26">
        <f>SUM(F36:F37)</f>
        <v>39335378.560000002</v>
      </c>
      <c r="G38" s="26">
        <f>SUM(G36:G37)</f>
        <v>30623792.900000002</v>
      </c>
      <c r="H38" s="21">
        <f>D38-E38</f>
        <v>16046883.940000005</v>
      </c>
      <c r="I38" s="21">
        <f>E38-F36</f>
        <v>11910143.499999993</v>
      </c>
      <c r="J38" s="22">
        <f>F36-G38</f>
        <v>8711585.6600000001</v>
      </c>
    </row>
    <row r="40" spans="1:10">
      <c r="C40" s="27"/>
      <c r="I40" s="28"/>
    </row>
    <row r="41" spans="1:10">
      <c r="A41" s="31" t="s">
        <v>50</v>
      </c>
      <c r="B41" s="29"/>
      <c r="C41" s="29"/>
      <c r="D41" s="29"/>
      <c r="E41" s="29"/>
      <c r="F41" s="29"/>
      <c r="I41" s="28"/>
    </row>
    <row r="42" spans="1:10">
      <c r="A42" s="32" t="s">
        <v>51</v>
      </c>
      <c r="B42" s="30"/>
      <c r="C42" s="30"/>
      <c r="D42" s="30"/>
      <c r="E42" s="30"/>
      <c r="F42" s="30"/>
    </row>
    <row r="43" spans="1:10">
      <c r="A43" t="s">
        <v>52</v>
      </c>
    </row>
  </sheetData>
  <mergeCells count="82"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1:I1"/>
    <mergeCell ref="A2:I2"/>
    <mergeCell ref="A3:I3"/>
    <mergeCell ref="C4:D4"/>
    <mergeCell ref="B5:C5"/>
    <mergeCell ref="D5:E5"/>
    <mergeCell ref="F5:G5"/>
    <mergeCell ref="H5:I5"/>
  </mergeCells>
  <printOptions horizontalCentered="1" verticalCentered="1"/>
  <pageMargins left="0.51180555555555496" right="0.51180555555555496" top="0.78749999999999998" bottom="0.78749999999999998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LibreOffice/7.1.3.2$Windows_x86 LibreOffice_project/47f78053abe362b9384784d31a6e56f8511eb1c1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 BIME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liviabenetti</dc:creator>
  <dc:description/>
  <cp:lastModifiedBy>thaizeabreu</cp:lastModifiedBy>
  <cp:revision>2</cp:revision>
  <dcterms:created xsi:type="dcterms:W3CDTF">2021-03-29T11:18:05Z</dcterms:created>
  <dcterms:modified xsi:type="dcterms:W3CDTF">2021-09-20T11:33:16Z</dcterms:modified>
  <dc:language>pt-BR</dc:language>
</cp:coreProperties>
</file>